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 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<sst xmlns="http://schemas.openxmlformats.org/spreadsheetml/2006/main" count="49" uniqueCount="42">
  <si>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LUNA</t>
  </si>
  <si>
    <t>TOTAL</t>
  </si>
  <si>
    <t>Buget necontractat</t>
  </si>
  <si>
    <t>S.C.ANCA MED SRL</t>
  </si>
  <si>
    <t>S.C.BROTAC MEDICAL CENTER SRL</t>
  </si>
  <si>
    <t>S.C.RECUPANA CLINIC SRL</t>
  </si>
  <si>
    <t>S.C.VALIBALMECU SRL</t>
  </si>
  <si>
    <t>S.C.CENTRUL DE SĂNĂTATE VITAL SRL</t>
  </si>
  <si>
    <t>CONTRACT</t>
  </si>
  <si>
    <t>iulie</t>
  </si>
  <si>
    <t>iunie</t>
  </si>
  <si>
    <t>august</t>
  </si>
  <si>
    <t>decembrie</t>
  </si>
  <si>
    <t xml:space="preserve">ianuarie </t>
  </si>
  <si>
    <t>februarie</t>
  </si>
  <si>
    <t>TRIM I 2023</t>
  </si>
  <si>
    <t>aprilie</t>
  </si>
  <si>
    <t>mai</t>
  </si>
  <si>
    <t>TRIM II 2023</t>
  </si>
  <si>
    <t>septembrie</t>
  </si>
  <si>
    <t>TRIM III 2023</t>
  </si>
  <si>
    <t>octombrie</t>
  </si>
  <si>
    <t>noiembrie</t>
  </si>
  <si>
    <t>TRIM IV 2023</t>
  </si>
  <si>
    <t>TOT AN 2023</t>
  </si>
  <si>
    <t>Buget 2023</t>
  </si>
  <si>
    <t>feb</t>
  </si>
  <si>
    <t>ian</t>
  </si>
  <si>
    <t>ALPHA MEDICAL INVEST SRL</t>
  </si>
  <si>
    <t>total martie</t>
  </si>
  <si>
    <t xml:space="preserve"> total mai</t>
  </si>
  <si>
    <t>SJU POMPEI SAMARIAN CALARASI</t>
  </si>
  <si>
    <t>oct</t>
  </si>
  <si>
    <t>sep</t>
  </si>
  <si>
    <t>dec</t>
  </si>
  <si>
    <t>mar</t>
  </si>
  <si>
    <t>apr</t>
  </si>
  <si>
    <t>iun</t>
  </si>
  <si>
    <t>iul</t>
  </si>
  <si>
    <t>noi</t>
  </si>
  <si>
    <t>aug</t>
  </si>
  <si>
    <t>VALORI CONTRACTATE IN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</si>
</sst>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4" fontId="0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/>
    </xf>
    <xf numFmtId="17" fontId="2" fillId="0" borderId="0" xfId="0" applyNumberFormat="1" applyFont="1" applyAlignment="1">
      <alignment horizontal="right" vertical="center"/>
    </xf>
    <xf numFmtId="17" fontId="2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4" fontId="45" fillId="34" borderId="1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17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tabSelected="1" zoomScale="98" zoomScaleNormal="98" zoomScalePageLayoutView="0" workbookViewId="0" topLeftCell="A1">
      <selection activeCell="D39" sqref="D39"/>
    </sheetView>
  </sheetViews>
  <sheetFormatPr defaultColWidth="9.140625" defaultRowHeight="12.75"/>
  <cols>
    <col min="1" max="1" width="13.421875" style="0" customWidth="1"/>
    <col min="2" max="2" width="19.28125" style="0" customWidth="1"/>
    <col min="3" max="3" width="17.8515625" style="0" customWidth="1"/>
    <col min="4" max="4" width="17.57421875" style="0" customWidth="1"/>
    <col min="5" max="5" width="17.00390625" style="0" customWidth="1"/>
    <col min="6" max="6" width="17.421875" style="0" customWidth="1"/>
    <col min="7" max="7" width="18.28125" style="0" customWidth="1"/>
    <col min="8" max="8" width="18.421875" style="0" customWidth="1"/>
    <col min="9" max="9" width="12.140625" style="0" customWidth="1"/>
    <col min="11" max="11" width="10.28125" style="0" bestFit="1" customWidth="1"/>
    <col min="12" max="12" width="18.00390625" style="0" customWidth="1"/>
  </cols>
  <sheetData>
    <row r="3" ht="12.75">
      <c r="A3" s="27" t="s">
        <v>41</v>
      </c>
    </row>
    <row r="4" ht="12.75">
      <c r="A4" s="1"/>
    </row>
    <row r="5" spans="1:9" ht="63.75" customHeight="1">
      <c r="A5" s="15" t="s">
        <v>0</v>
      </c>
      <c r="B5" s="36" t="s">
        <v>3</v>
      </c>
      <c r="C5" s="36" t="s">
        <v>28</v>
      </c>
      <c r="D5" s="36" t="s">
        <v>4</v>
      </c>
      <c r="E5" s="36" t="s">
        <v>7</v>
      </c>
      <c r="F5" s="36" t="s">
        <v>5</v>
      </c>
      <c r="G5" s="36" t="s">
        <v>6</v>
      </c>
      <c r="H5" s="37" t="s">
        <v>31</v>
      </c>
      <c r="I5" s="38" t="s">
        <v>1</v>
      </c>
    </row>
    <row r="6" spans="1:9" ht="12.75">
      <c r="A6" s="8"/>
      <c r="B6" s="11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</row>
    <row r="7" spans="1:9" ht="12.75">
      <c r="A7" s="9" t="s">
        <v>13</v>
      </c>
      <c r="B7" s="6">
        <f>20832-1974</f>
        <v>18858</v>
      </c>
      <c r="C7" s="5"/>
      <c r="D7" s="6">
        <f>37898-2338</f>
        <v>35560</v>
      </c>
      <c r="E7" s="6">
        <f>25578</f>
        <v>25578</v>
      </c>
      <c r="F7" s="6">
        <f>47068-4900</f>
        <v>42168</v>
      </c>
      <c r="G7" s="5">
        <f>29624-10346</f>
        <v>19278</v>
      </c>
      <c r="H7" s="6"/>
      <c r="I7" s="7">
        <f>B7+D7+E7+F7+G7</f>
        <v>141442</v>
      </c>
    </row>
    <row r="8" spans="1:9" ht="12.75">
      <c r="A8" s="9" t="s">
        <v>14</v>
      </c>
      <c r="B8" s="6">
        <f>20832-6118+2478+266-574+1974-4536</f>
        <v>14322</v>
      </c>
      <c r="C8" s="6"/>
      <c r="D8" s="6">
        <f>37898+1666+4494+490+168+2338-9674</f>
        <v>37380</v>
      </c>
      <c r="E8" s="6">
        <f>25578+1120+3038-1596+112-112</f>
        <v>28140</v>
      </c>
      <c r="F8" s="6">
        <f>47068+2058-13524+476+168+4900-28</f>
        <v>41118</v>
      </c>
      <c r="G8" s="5">
        <f>29624+1274+3514+364+126+10346-22946</f>
        <v>22302</v>
      </c>
      <c r="H8" s="6"/>
      <c r="I8" s="7">
        <f>B8+D8+E8+F8+G8</f>
        <v>143262</v>
      </c>
    </row>
    <row r="9" spans="1:9" ht="12.75">
      <c r="A9" s="9" t="s">
        <v>29</v>
      </c>
      <c r="B9" s="5">
        <f>18340+4536-28</f>
        <v>22848</v>
      </c>
      <c r="C9" s="6">
        <f>18368-28</f>
        <v>18340</v>
      </c>
      <c r="D9" s="5">
        <f>33936+9674</f>
        <v>43610</v>
      </c>
      <c r="E9" s="5">
        <f>13776+112-112</f>
        <v>13776</v>
      </c>
      <c r="F9" s="5">
        <f>32592+28-28</f>
        <v>32592</v>
      </c>
      <c r="G9" s="5">
        <f>25984+22946-15610</f>
        <v>33320</v>
      </c>
      <c r="H9" s="26"/>
      <c r="I9" s="7">
        <f>B9+D9+E9+F9+G9+C9</f>
        <v>164486</v>
      </c>
    </row>
    <row r="10" spans="1:9" ht="12.75">
      <c r="A10" s="10" t="s">
        <v>15</v>
      </c>
      <c r="B10" s="3">
        <f>B7+B8+B9</f>
        <v>56028</v>
      </c>
      <c r="C10" s="3">
        <f>C7+C8+C9</f>
        <v>18340</v>
      </c>
      <c r="D10" s="3">
        <f>D7+D8+D9</f>
        <v>116550</v>
      </c>
      <c r="E10" s="3">
        <f>E7+E8+E9</f>
        <v>67494</v>
      </c>
      <c r="F10" s="3">
        <f>F7+F8+F9</f>
        <v>115878</v>
      </c>
      <c r="G10" s="3">
        <f>G7+G8+G9</f>
        <v>74900</v>
      </c>
      <c r="H10" s="3">
        <f>H7+H8+H9</f>
        <v>0</v>
      </c>
      <c r="I10" s="16">
        <f>B10+D10+E10+F10+G10+C10</f>
        <v>449190</v>
      </c>
    </row>
    <row r="11" spans="1:9" ht="12.75">
      <c r="A11" s="9" t="s">
        <v>16</v>
      </c>
      <c r="B11" s="5">
        <f>20860+28+2576-10066</f>
        <v>13398</v>
      </c>
      <c r="C11" s="5">
        <f>21336+28+2534-1414</f>
        <v>22484</v>
      </c>
      <c r="D11" s="5">
        <f>40180+28+5362-17682</f>
        <v>27888</v>
      </c>
      <c r="E11" s="5">
        <f>16338-140-280</f>
        <v>15918</v>
      </c>
      <c r="F11" s="5">
        <f>37786+28+5334-5936</f>
        <v>37212</v>
      </c>
      <c r="G11" s="5">
        <f>30520+28-13202</f>
        <v>17346</v>
      </c>
      <c r="H11" s="6"/>
      <c r="I11" s="7">
        <f>B11+D11+E11+F11+G11+C11</f>
        <v>134246</v>
      </c>
    </row>
    <row r="12" spans="1:9" ht="12.75">
      <c r="A12" s="9" t="s">
        <v>30</v>
      </c>
      <c r="B12" s="5">
        <f>20860+10066-7910</f>
        <v>23016</v>
      </c>
      <c r="C12" s="5">
        <f>21336+1414-28</f>
        <v>22722</v>
      </c>
      <c r="D12" s="5">
        <f>40152+17682-3850</f>
        <v>53984</v>
      </c>
      <c r="E12" s="5">
        <f>16338+280-28</f>
        <v>16590</v>
      </c>
      <c r="F12" s="5">
        <f>37786+5936</f>
        <v>43722</v>
      </c>
      <c r="G12" s="5">
        <f>30520+13202-19096</f>
        <v>24626</v>
      </c>
      <c r="H12" s="6"/>
      <c r="I12" s="7">
        <f>B12+D12+E12+F12+G12+C12+H12</f>
        <v>184660</v>
      </c>
    </row>
    <row r="13" spans="1:9" ht="12.75">
      <c r="A13" s="9" t="s">
        <v>10</v>
      </c>
      <c r="B13" s="5">
        <f>20860+252+224+7910+3738-7658</f>
        <v>25326</v>
      </c>
      <c r="C13" s="5">
        <f>21336-1848+224+28+3430-2044</f>
        <v>21126</v>
      </c>
      <c r="D13" s="5">
        <f>40152+504+448+3850-22470-10276</f>
        <v>12208</v>
      </c>
      <c r="E13" s="5">
        <f>16338+224+196+28+3150-3598</f>
        <v>16338</v>
      </c>
      <c r="F13" s="5">
        <f>37786+476+420+6734-602</f>
        <v>44814</v>
      </c>
      <c r="G13" s="5">
        <f>30520+392-1512+19096+5418-28910</f>
        <v>25004</v>
      </c>
      <c r="H13" s="6"/>
      <c r="I13" s="7">
        <f>B13+D13+E13+F13+G13+C13+H13</f>
        <v>144816</v>
      </c>
    </row>
    <row r="14" spans="1:9" ht="12.75">
      <c r="A14" s="10" t="s">
        <v>18</v>
      </c>
      <c r="B14" s="3">
        <f>B11+B12+B13</f>
        <v>61740</v>
      </c>
      <c r="C14" s="3">
        <f>C11+C12+C13</f>
        <v>66332</v>
      </c>
      <c r="D14" s="3">
        <f>D11+D12+D13</f>
        <v>94080</v>
      </c>
      <c r="E14" s="3">
        <f>E11+E12+E13</f>
        <v>48846</v>
      </c>
      <c r="F14" s="3">
        <f>F11+F12+F13</f>
        <v>125748</v>
      </c>
      <c r="G14" s="3">
        <f>G11+G12+G13</f>
        <v>66976</v>
      </c>
      <c r="H14" s="3">
        <f>H11+H12+H13</f>
        <v>0</v>
      </c>
      <c r="I14" s="16">
        <f>B14+D14+E14+F14+G14+C14+H14</f>
        <v>463722</v>
      </c>
    </row>
    <row r="15" spans="1:9" ht="12.75">
      <c r="A15" s="9" t="s">
        <v>9</v>
      </c>
      <c r="B15" s="5">
        <f>52100+8690-17110</f>
        <v>43680</v>
      </c>
      <c r="C15" s="6">
        <f>57680+7500-9920</f>
        <v>55260</v>
      </c>
      <c r="D15" s="5">
        <v>0</v>
      </c>
      <c r="E15" s="5">
        <f>54350+8580-9270</f>
        <v>53660</v>
      </c>
      <c r="F15" s="5">
        <f>105200+17840-56320</f>
        <v>66720</v>
      </c>
      <c r="G15" s="6">
        <f>75080+10470-32470</f>
        <v>53080</v>
      </c>
      <c r="H15" s="6">
        <f>27090-27090</f>
        <v>0</v>
      </c>
      <c r="I15" s="7">
        <f>B15+D15+E15+F15+G15+H15+C15</f>
        <v>272400</v>
      </c>
    </row>
    <row r="16" spans="1:9" ht="12.75">
      <c r="A16" s="9" t="s">
        <v>11</v>
      </c>
      <c r="B16" s="5">
        <f>52100+5500+17110-28230</f>
        <v>46480</v>
      </c>
      <c r="C16" s="6">
        <f>57680+6130+9920-12310</f>
        <v>61420</v>
      </c>
      <c r="D16" s="5">
        <v>0</v>
      </c>
      <c r="E16" s="5">
        <f>54350+9270-9220</f>
        <v>54400</v>
      </c>
      <c r="F16" s="5">
        <f>105200+11180+56320-41900</f>
        <v>130800</v>
      </c>
      <c r="G16" s="6">
        <f>75080+8000+32470-58770</f>
        <v>56780</v>
      </c>
      <c r="H16" s="6">
        <f>27090+2880+27090-57060</f>
        <v>0</v>
      </c>
      <c r="I16" s="7">
        <f>B16+D16+E16+F16+G16+H16+C16</f>
        <v>349880</v>
      </c>
    </row>
    <row r="17" spans="1:9" ht="12.75">
      <c r="A17" s="9" t="s">
        <v>19</v>
      </c>
      <c r="B17" s="5">
        <f>52100+3770+28230-29140</f>
        <v>54960</v>
      </c>
      <c r="C17" s="6">
        <f>57680+4290+12310-210</f>
        <v>74070</v>
      </c>
      <c r="D17" s="5">
        <v>0</v>
      </c>
      <c r="E17" s="5">
        <f>54350-33690+5070+9220-50</f>
        <v>34900</v>
      </c>
      <c r="F17" s="5">
        <f>105200+7790+41900-21050</f>
        <v>133840</v>
      </c>
      <c r="G17" s="6">
        <f>75080-22920+58770-73140</f>
        <v>37790</v>
      </c>
      <c r="H17" s="6">
        <f>27090+2000+57060-85670</f>
        <v>480</v>
      </c>
      <c r="I17" s="7">
        <f>B17+D17+E17+F17+G17+H17+C17</f>
        <v>336040</v>
      </c>
    </row>
    <row r="18" spans="1:9" ht="12.75">
      <c r="A18" s="10" t="s">
        <v>20</v>
      </c>
      <c r="B18" s="3">
        <f>B15+B16+B17</f>
        <v>145120</v>
      </c>
      <c r="C18" s="3">
        <f>C15+C16+C17</f>
        <v>190750</v>
      </c>
      <c r="D18" s="3">
        <f>D15+D16+D17</f>
        <v>0</v>
      </c>
      <c r="E18" s="3">
        <f>E15+E16+E17</f>
        <v>142960</v>
      </c>
      <c r="F18" s="3">
        <f>F15+F16+F17</f>
        <v>331360</v>
      </c>
      <c r="G18" s="3">
        <f>G15+G16+G17</f>
        <v>147650</v>
      </c>
      <c r="H18" s="3">
        <f>H15+H16+H17</f>
        <v>480</v>
      </c>
      <c r="I18" s="16">
        <f>B18+C18+D18+E18+F18+G18+H18</f>
        <v>958320</v>
      </c>
    </row>
    <row r="19" spans="1:9" ht="12.75">
      <c r="A19" s="9" t="s">
        <v>21</v>
      </c>
      <c r="B19" s="5">
        <f>52100+2200-50</f>
        <v>54250</v>
      </c>
      <c r="C19" s="6">
        <f>57680+2900+19710</f>
        <v>80290</v>
      </c>
      <c r="D19" s="6">
        <v>0</v>
      </c>
      <c r="E19" s="5">
        <f>54350+2950+10800-660</f>
        <v>67440</v>
      </c>
      <c r="F19" s="5">
        <f>105200+4500+10970-180</f>
        <v>120490</v>
      </c>
      <c r="G19" s="6">
        <f>75080+2750-32800-5360</f>
        <v>39670</v>
      </c>
      <c r="H19" s="6">
        <f>27090-15300-10140</f>
        <v>1650</v>
      </c>
      <c r="I19" s="7">
        <f>B19+D19+E19+F19+G19+H19+C19</f>
        <v>363790</v>
      </c>
    </row>
    <row r="20" spans="1:10" ht="12.75">
      <c r="A20" s="9" t="s">
        <v>22</v>
      </c>
      <c r="B20" s="5">
        <f>52100+11800+2770-2670</f>
        <v>64000</v>
      </c>
      <c r="C20" s="6">
        <f>57680+58000+15200+3700-23830</f>
        <v>110750</v>
      </c>
      <c r="D20" s="6">
        <v>0</v>
      </c>
      <c r="E20" s="5">
        <f>54350+40000+12300+3540-15870</f>
        <v>94320</v>
      </c>
      <c r="F20" s="5">
        <f>105200-10970+23720+6380-130</f>
        <v>124200</v>
      </c>
      <c r="G20" s="6">
        <f>75080-10080-18490</f>
        <v>46510</v>
      </c>
      <c r="H20" s="6">
        <f>27090+4940-32030</f>
        <v>0</v>
      </c>
      <c r="I20" s="7">
        <f>B20+D20+E20+F20+G20+H20+C20</f>
        <v>439780</v>
      </c>
      <c r="J20" s="22"/>
    </row>
    <row r="21" spans="1:9" ht="12.75">
      <c r="A21" s="9" t="s">
        <v>12</v>
      </c>
      <c r="B21" s="5">
        <f>52100+2670+28300</f>
        <v>83070</v>
      </c>
      <c r="C21" s="6">
        <f>57680+42000</f>
        <v>99680</v>
      </c>
      <c r="D21" s="14">
        <v>0</v>
      </c>
      <c r="E21" s="5">
        <f>54350+38750</f>
        <v>93100</v>
      </c>
      <c r="F21" s="5">
        <f>105200+130+61920</f>
        <v>167250</v>
      </c>
      <c r="G21" s="6">
        <f>75080-25080</f>
        <v>50000</v>
      </c>
      <c r="H21" s="6">
        <v>27090</v>
      </c>
      <c r="I21" s="7">
        <f>B21+D21+E21+F21+G21+H21+C21</f>
        <v>520190</v>
      </c>
    </row>
    <row r="22" spans="1:9" ht="12.75">
      <c r="A22" s="10" t="s">
        <v>23</v>
      </c>
      <c r="B22" s="3">
        <f>B19+B20+B21</f>
        <v>201320</v>
      </c>
      <c r="C22" s="3">
        <f>C19+C20+C21</f>
        <v>290720</v>
      </c>
      <c r="D22" s="3">
        <f>D19+D20+D21</f>
        <v>0</v>
      </c>
      <c r="E22" s="3">
        <f>E19+E20+E21</f>
        <v>254860</v>
      </c>
      <c r="F22" s="3">
        <f>F19+F20+F21</f>
        <v>411940</v>
      </c>
      <c r="G22" s="3">
        <f>G19+G20+G21</f>
        <v>136180</v>
      </c>
      <c r="H22" s="3">
        <f>H19+H20+H21</f>
        <v>28740</v>
      </c>
      <c r="I22" s="16">
        <f>B22+D22+E22+F22+G22+H22+C22</f>
        <v>1323760</v>
      </c>
    </row>
    <row r="23" spans="1:9" ht="12.75">
      <c r="A23" s="10" t="s">
        <v>24</v>
      </c>
      <c r="B23" s="3">
        <f>B10+B14+B18+B22</f>
        <v>464208</v>
      </c>
      <c r="C23" s="3">
        <f>C10+C14+C18+C22</f>
        <v>566142</v>
      </c>
      <c r="D23" s="3">
        <f>D10+D14+D18+D22</f>
        <v>210630</v>
      </c>
      <c r="E23" s="3">
        <f>E10+E14+E18+E22</f>
        <v>514160</v>
      </c>
      <c r="F23" s="3">
        <f>F10+F14+F18+F22</f>
        <v>984926</v>
      </c>
      <c r="G23" s="3">
        <f>G10+G14+G18+G22</f>
        <v>425706</v>
      </c>
      <c r="H23" s="3">
        <f>H10+H14+H18+H22</f>
        <v>29220</v>
      </c>
      <c r="I23" s="16">
        <f>B23+D23+E23+F23+G23+C23+H23</f>
        <v>3194992</v>
      </c>
    </row>
    <row r="24" spans="1:10" ht="12.75">
      <c r="A24" s="33"/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2.75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12.75">
      <c r="A26" s="33"/>
      <c r="B26" s="34"/>
      <c r="C26" s="34"/>
      <c r="D26" s="34"/>
      <c r="E26" s="34"/>
      <c r="F26" s="34"/>
      <c r="G26" s="34"/>
      <c r="H26" s="34"/>
      <c r="I26" s="34"/>
      <c r="J26" s="35"/>
    </row>
    <row r="27" spans="1:7" ht="25.5">
      <c r="A27" s="13" t="s">
        <v>2</v>
      </c>
      <c r="B27" s="4">
        <f>B29-I23</f>
        <v>8</v>
      </c>
      <c r="F27" s="2"/>
      <c r="G27" s="2"/>
    </row>
    <row r="28" spans="1:7" ht="12.75">
      <c r="A28" s="13"/>
      <c r="B28" s="2"/>
      <c r="F28" s="2"/>
      <c r="G28" s="2"/>
    </row>
    <row r="29" spans="1:9" ht="12.75">
      <c r="A29" s="12" t="s">
        <v>25</v>
      </c>
      <c r="B29" s="4">
        <f>B30+B31+B32+B33+B34+B35+B36+B37+B38+B39+B40+B41</f>
        <v>3195000</v>
      </c>
      <c r="C29" s="2"/>
      <c r="I29" s="31"/>
    </row>
    <row r="30" spans="1:7" ht="12.75">
      <c r="A30" s="17" t="s">
        <v>27</v>
      </c>
      <c r="B30" s="2">
        <v>161000</v>
      </c>
      <c r="C30" s="2"/>
      <c r="G30" s="2"/>
    </row>
    <row r="31" spans="1:9" ht="12.75">
      <c r="A31" s="18" t="s">
        <v>26</v>
      </c>
      <c r="B31" s="2">
        <v>161000</v>
      </c>
      <c r="E31" s="2"/>
      <c r="H31" s="30"/>
      <c r="I31" s="19"/>
    </row>
    <row r="32" spans="1:9" ht="12.75">
      <c r="A32" s="25" t="s">
        <v>35</v>
      </c>
      <c r="B32" s="2">
        <v>142996</v>
      </c>
      <c r="H32" s="19"/>
      <c r="I32" s="28"/>
    </row>
    <row r="33" spans="1:9" ht="12.75">
      <c r="A33" s="25" t="s">
        <v>36</v>
      </c>
      <c r="B33" s="2">
        <v>167020</v>
      </c>
      <c r="H33" s="19"/>
      <c r="I33" s="28"/>
    </row>
    <row r="34" spans="1:9" ht="12.75">
      <c r="A34" s="25" t="s">
        <v>17</v>
      </c>
      <c r="B34" s="23">
        <v>166992</v>
      </c>
      <c r="H34" s="19"/>
      <c r="I34" s="28"/>
    </row>
    <row r="35" spans="1:9" ht="12.75">
      <c r="A35" s="25" t="s">
        <v>37</v>
      </c>
      <c r="B35" s="24">
        <v>166992</v>
      </c>
      <c r="H35" s="19"/>
      <c r="I35" s="19"/>
    </row>
    <row r="36" spans="1:2" ht="12.75">
      <c r="A36" s="25" t="s">
        <v>38</v>
      </c>
      <c r="B36" s="29">
        <v>371500</v>
      </c>
    </row>
    <row r="37" spans="1:2" ht="12.75">
      <c r="A37" s="25" t="s">
        <v>40</v>
      </c>
      <c r="B37" s="29">
        <v>371500</v>
      </c>
    </row>
    <row r="38" spans="1:2" ht="12.75">
      <c r="A38" s="25" t="s">
        <v>33</v>
      </c>
      <c r="B38" s="29">
        <v>371500</v>
      </c>
    </row>
    <row r="39" spans="1:2" ht="12.75">
      <c r="A39" s="25" t="s">
        <v>32</v>
      </c>
      <c r="B39" s="29">
        <v>371500</v>
      </c>
    </row>
    <row r="40" spans="1:2" ht="12.75">
      <c r="A40" s="25" t="s">
        <v>39</v>
      </c>
      <c r="B40" s="29">
        <v>371500</v>
      </c>
    </row>
    <row r="41" spans="1:9" ht="12.75">
      <c r="A41" s="25" t="s">
        <v>34</v>
      </c>
      <c r="B41" s="29">
        <v>371500</v>
      </c>
      <c r="I41" s="32"/>
    </row>
  </sheetData>
  <sheetProtection/>
  <printOptions/>
  <pageMargins left="0" right="0" top="0" bottom="0.15748031496062992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23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15.7109375" style="0" customWidth="1"/>
    <col min="3" max="3" width="15.28125" style="0" customWidth="1"/>
    <col min="4" max="4" width="22.57421875" style="0" customWidth="1"/>
    <col min="5" max="5" width="13.8515625" style="0" customWidth="1"/>
    <col min="6" max="6" width="13.00390625" style="0" customWidth="1"/>
    <col min="7" max="7" width="15.7109375" style="0" customWidth="1"/>
    <col min="8" max="8" width="14.421875" style="0" customWidth="1"/>
    <col min="9" max="9" width="14.140625" style="0" customWidth="1"/>
  </cols>
  <sheetData>
    <row r="6" spans="2:7" ht="12.75">
      <c r="B6" s="19"/>
      <c r="C6" s="19"/>
      <c r="D6" s="19"/>
      <c r="E6" s="19"/>
      <c r="F6" s="19"/>
      <c r="G6" s="19"/>
    </row>
    <row r="7" spans="2:7" ht="12.75">
      <c r="B7" s="19"/>
      <c r="C7" s="19"/>
      <c r="D7" s="19"/>
      <c r="E7" s="19"/>
      <c r="F7" s="19"/>
      <c r="G7" s="19"/>
    </row>
    <row r="8" spans="2:7" ht="12.75">
      <c r="B8" s="19"/>
      <c r="C8" s="19"/>
      <c r="D8" s="19"/>
      <c r="E8" s="19"/>
      <c r="F8" s="19"/>
      <c r="G8" s="19"/>
    </row>
    <row r="9" spans="2:10" ht="12.75">
      <c r="B9" s="19"/>
      <c r="C9" s="19"/>
      <c r="D9" s="19"/>
      <c r="E9" s="19"/>
      <c r="F9" s="19"/>
      <c r="G9" s="19"/>
      <c r="H9" s="19"/>
      <c r="I9" s="19"/>
      <c r="J9" s="19"/>
    </row>
    <row r="10" spans="2:10" ht="18.75">
      <c r="B10" s="20"/>
      <c r="C10" s="20"/>
      <c r="D10" s="20"/>
      <c r="E10" s="19"/>
      <c r="F10" s="19"/>
      <c r="G10" s="19"/>
      <c r="H10" s="19"/>
      <c r="I10" s="19"/>
      <c r="J10" s="19"/>
    </row>
    <row r="11" spans="2:10" ht="18.75">
      <c r="B11" s="20"/>
      <c r="C11" s="21"/>
      <c r="D11" s="21"/>
      <c r="E11" s="21"/>
      <c r="F11" s="19"/>
      <c r="G11" s="21"/>
      <c r="H11" s="21"/>
      <c r="I11" s="21"/>
      <c r="J11" s="19"/>
    </row>
    <row r="12" spans="2:10" ht="18.75">
      <c r="B12" s="20"/>
      <c r="C12" s="21"/>
      <c r="D12" s="21"/>
      <c r="E12" s="21"/>
      <c r="F12" s="19"/>
      <c r="G12" s="21"/>
      <c r="H12" s="21"/>
      <c r="I12" s="21"/>
      <c r="J12" s="19"/>
    </row>
    <row r="13" spans="2:10" ht="18.75">
      <c r="B13" s="20"/>
      <c r="C13" s="21"/>
      <c r="D13" s="21"/>
      <c r="E13" s="21"/>
      <c r="F13" s="19"/>
      <c r="G13" s="21"/>
      <c r="H13" s="21"/>
      <c r="I13" s="21"/>
      <c r="J13" s="19"/>
    </row>
    <row r="14" spans="2:10" ht="18.75">
      <c r="B14" s="19"/>
      <c r="C14" s="21"/>
      <c r="D14" s="21"/>
      <c r="E14" s="21"/>
      <c r="F14" s="20"/>
      <c r="G14" s="21"/>
      <c r="H14" s="21"/>
      <c r="I14" s="21"/>
      <c r="J14" s="19"/>
    </row>
    <row r="15" spans="2:10" ht="18.75">
      <c r="B15" s="19"/>
      <c r="C15" s="19"/>
      <c r="D15" s="19"/>
      <c r="E15" s="20"/>
      <c r="F15" s="20"/>
      <c r="G15" s="20"/>
      <c r="H15" s="19"/>
      <c r="I15" s="19"/>
      <c r="J15" s="19"/>
    </row>
    <row r="16" spans="2:10" ht="18.75">
      <c r="B16" s="19"/>
      <c r="C16" s="19"/>
      <c r="D16" s="19"/>
      <c r="E16" s="20"/>
      <c r="F16" s="20"/>
      <c r="G16" s="20"/>
      <c r="H16" s="19"/>
      <c r="I16" s="19"/>
      <c r="J16" s="19"/>
    </row>
    <row r="17" spans="4:10" ht="18.75">
      <c r="D17" s="19"/>
      <c r="E17" s="20"/>
      <c r="F17" s="20"/>
      <c r="G17" s="20"/>
      <c r="H17" s="19"/>
      <c r="I17" s="19"/>
      <c r="J17" s="19"/>
    </row>
    <row r="18" spans="4:10" ht="12.75">
      <c r="D18" s="19"/>
      <c r="E18" s="19"/>
      <c r="F18" s="19"/>
      <c r="G18" s="19"/>
      <c r="H18" s="19"/>
      <c r="I18" s="19"/>
      <c r="J18" s="19"/>
    </row>
    <row r="19" spans="4:10" ht="12.75">
      <c r="D19" s="19"/>
      <c r="E19" s="19"/>
      <c r="F19" s="19"/>
      <c r="G19" s="19"/>
      <c r="H19" s="19"/>
      <c r="I19" s="19"/>
      <c r="J19" s="19"/>
    </row>
    <row r="20" spans="4:10" ht="12.75">
      <c r="D20" s="19"/>
      <c r="E20" s="19"/>
      <c r="F20" s="19"/>
      <c r="G20" s="19"/>
      <c r="H20" s="19"/>
      <c r="I20" s="19"/>
      <c r="J20" s="19"/>
    </row>
    <row r="21" spans="4:10" ht="12.75">
      <c r="D21" s="19"/>
      <c r="E21" s="19"/>
      <c r="F21" s="19"/>
      <c r="G21" s="19"/>
      <c r="H21" s="19"/>
      <c r="I21" s="19"/>
      <c r="J21" s="19"/>
    </row>
    <row r="22" spans="4:10" ht="12.75">
      <c r="D22" s="19"/>
      <c r="E22" s="19"/>
      <c r="F22" s="19"/>
      <c r="G22" s="19"/>
      <c r="H22" s="19"/>
      <c r="I22" s="19"/>
      <c r="J22" s="19"/>
    </row>
    <row r="23" spans="4:10" ht="12.75">
      <c r="D23" s="19"/>
      <c r="E23" s="19"/>
      <c r="F23" s="19"/>
      <c r="G23" s="19"/>
      <c r="H23" s="19"/>
      <c r="I23" s="19"/>
      <c r="J23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ci@casacl.ro</cp:lastModifiedBy>
  <cp:lastPrinted>2023-12-15T09:04:28Z</cp:lastPrinted>
  <dcterms:created xsi:type="dcterms:W3CDTF">1996-10-14T23:33:28Z</dcterms:created>
  <dcterms:modified xsi:type="dcterms:W3CDTF">2023-12-18T09:02:17Z</dcterms:modified>
  <cp:category/>
  <cp:version/>
  <cp:contentType/>
  <cp:contentStatus/>
</cp:coreProperties>
</file>